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735e2cb0ed5e485/Kotel blaze harmony/Dokumenty obec/Dokumenty obce/Dotace 2025^J2022^J2021^J2019/Akce  kaplička na Habrku/"/>
    </mc:Choice>
  </mc:AlternateContent>
  <xr:revisionPtr revIDLastSave="0" documentId="8_{B50BCD80-A87F-4540-AED3-2F6F0A612DCD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tavební rozpočet" sheetId="1" r:id="rId1"/>
    <sheet name="Rozpočet - Jen podskupiny" sheetId="2" r:id="rId2"/>
    <sheet name="Výkaz výměr" sheetId="3" r:id="rId3"/>
    <sheet name="Krycí list rozpočtu" sheetId="4" r:id="rId4"/>
    <sheet name="VORN" sheetId="5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5" l="1"/>
  <c r="I36" i="5" s="1"/>
  <c r="I24" i="4" s="1"/>
  <c r="I26" i="5"/>
  <c r="I25" i="5"/>
  <c r="I18" i="4" s="1"/>
  <c r="I24" i="5"/>
  <c r="I23" i="5"/>
  <c r="I27" i="5" s="1"/>
  <c r="I22" i="5"/>
  <c r="I21" i="5"/>
  <c r="I14" i="4" s="1"/>
  <c r="I17" i="5"/>
  <c r="I16" i="5"/>
  <c r="F15" i="4" s="1"/>
  <c r="I15" i="5"/>
  <c r="I18" i="5" s="1"/>
  <c r="I10" i="5"/>
  <c r="F10" i="5"/>
  <c r="C10" i="5"/>
  <c r="F8" i="5"/>
  <c r="C8" i="5"/>
  <c r="F6" i="5"/>
  <c r="C6" i="5"/>
  <c r="F4" i="5"/>
  <c r="C4" i="5"/>
  <c r="F2" i="5"/>
  <c r="C2" i="5"/>
  <c r="I19" i="4"/>
  <c r="I17" i="4"/>
  <c r="F16" i="4"/>
  <c r="C16" i="4"/>
  <c r="I15" i="4"/>
  <c r="I10" i="4"/>
  <c r="F10" i="4"/>
  <c r="C10" i="4"/>
  <c r="F8" i="4"/>
  <c r="C8" i="4"/>
  <c r="F6" i="4"/>
  <c r="C6" i="4"/>
  <c r="F4" i="4"/>
  <c r="C4" i="4"/>
  <c r="F2" i="4"/>
  <c r="C2" i="4"/>
  <c r="F8" i="3"/>
  <c r="C8" i="3"/>
  <c r="F6" i="3"/>
  <c r="C6" i="3"/>
  <c r="F4" i="3"/>
  <c r="C4" i="3"/>
  <c r="F2" i="3"/>
  <c r="C2" i="3"/>
  <c r="P12" i="2"/>
  <c r="J8" i="2"/>
  <c r="H8" i="2"/>
  <c r="D8" i="2"/>
  <c r="J6" i="2"/>
  <c r="H6" i="2"/>
  <c r="D6" i="2"/>
  <c r="J4" i="2"/>
  <c r="H4" i="2"/>
  <c r="D4" i="2"/>
  <c r="J2" i="2"/>
  <c r="H2" i="2"/>
  <c r="D2" i="2"/>
  <c r="BI14" i="1"/>
  <c r="Y14" i="1" s="1"/>
  <c r="BE14" i="1"/>
  <c r="BC14" i="1"/>
  <c r="AW14" i="1"/>
  <c r="AO14" i="1"/>
  <c r="I14" i="1" s="1"/>
  <c r="AN14" i="1"/>
  <c r="AV14" i="1" s="1"/>
  <c r="AJ14" i="1"/>
  <c r="AI14" i="1"/>
  <c r="AG14" i="1"/>
  <c r="C20" i="4" s="1"/>
  <c r="AF14" i="1"/>
  <c r="AE14" i="1"/>
  <c r="C18" i="4" s="1"/>
  <c r="AD14" i="1"/>
  <c r="AC14" i="1"/>
  <c r="AB14" i="1"/>
  <c r="AA14" i="1"/>
  <c r="J14" i="1"/>
  <c r="AK14" i="1" s="1"/>
  <c r="H14" i="1"/>
  <c r="BI13" i="1"/>
  <c r="BE13" i="1"/>
  <c r="BC13" i="1"/>
  <c r="AV13" i="1"/>
  <c r="AO13" i="1"/>
  <c r="AW13" i="1" s="1"/>
  <c r="AN13" i="1"/>
  <c r="H13" i="1" s="1"/>
  <c r="H12" i="1" s="1"/>
  <c r="AK13" i="1"/>
  <c r="AT12" i="1" s="1"/>
  <c r="AJ13" i="1"/>
  <c r="AS12" i="1" s="1"/>
  <c r="AI13" i="1"/>
  <c r="C27" i="4" s="1"/>
  <c r="AG13" i="1"/>
  <c r="AF13" i="1"/>
  <c r="C19" i="4" s="1"/>
  <c r="AE13" i="1"/>
  <c r="AD13" i="1"/>
  <c r="C17" i="4" s="1"/>
  <c r="AC13" i="1"/>
  <c r="Y13" i="1"/>
  <c r="J13" i="1"/>
  <c r="I13" i="1"/>
  <c r="AT1" i="1"/>
  <c r="AS1" i="1"/>
  <c r="AR1" i="1"/>
  <c r="AU14" i="1" l="1"/>
  <c r="BB14" i="1"/>
  <c r="AU13" i="1"/>
  <c r="I22" i="4"/>
  <c r="I12" i="1"/>
  <c r="C21" i="4"/>
  <c r="F29" i="5"/>
  <c r="C28" i="4"/>
  <c r="F28" i="4" s="1"/>
  <c r="BB13" i="1"/>
  <c r="J12" i="1"/>
  <c r="AR12" i="1"/>
  <c r="I16" i="4"/>
  <c r="BG13" i="1"/>
  <c r="AA13" i="1" s="1"/>
  <c r="C14" i="4" s="1"/>
  <c r="C22" i="4" s="1"/>
  <c r="BH13" i="1"/>
  <c r="AB13" i="1" s="1"/>
  <c r="C15" i="4" s="1"/>
  <c r="BG14" i="1"/>
  <c r="F14" i="4"/>
  <c r="F22" i="4" s="1"/>
  <c r="C29" i="4" s="1"/>
  <c r="F29" i="4" s="1"/>
  <c r="BH14" i="1"/>
  <c r="I28" i="4" l="1"/>
  <c r="I29" i="4" s="1"/>
  <c r="J16" i="1"/>
  <c r="L12" i="2"/>
  <c r="N12" i="2" s="1"/>
  <c r="L13" i="2" s="1"/>
</calcChain>
</file>

<file path=xl/sharedStrings.xml><?xml version="1.0" encoding="utf-8"?>
<sst xmlns="http://schemas.openxmlformats.org/spreadsheetml/2006/main" count="322" uniqueCount="121">
  <si>
    <t>Slepý stavební rozpočet</t>
  </si>
  <si>
    <t>Název stavby:</t>
  </si>
  <si>
    <t>Oprava kaple Urbanice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</si>
  <si>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</si>
  <si>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</si>
  <si>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</si>
  <si>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</si>
  <si>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</si>
  <si>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</si>
  <si>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</si>
  <si>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</si>
  <si>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/>
  </si>
  <si>
    <t>Zhotovitel:</t>
  </si>
  <si>
    <t>JKSO:</t>
  </si>
  <si>
    <t>Zpracováno dne:</t>
  </si>
  <si>
    <t>15.02.2025</t>
  </si>
  <si>
    <t>Zpracoval:</t>
  </si>
  <si>
    <t>Martin Misař</t>
  </si>
  <si>
    <t>Č</t>
  </si>
  <si>
    <t>Kód</t>
  </si>
  <si>
    <t>Zkrácený popis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</si>
  <si>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</si>
  <si>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</si>
  <si>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</si>
  <si>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</si>
  <si>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</si>
  <si>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</si>
  <si>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</si>
  <si>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</si>
  <si>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</si>
  <si>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</si>
  <si>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</si>
  <si>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</si>
  <si>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</si>
  <si>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</si>
  <si>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</si>
  <si>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</si>
  <si>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</si>
  <si>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</si>
  <si>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</si>
  <si>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</si>
  <si>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</si>
  <si>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</si>
  <si>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</si>
  <si>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</si>
  <si>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S</t>
  </si>
  <si>
    <t>Přesuny sutí</t>
  </si>
  <si>
    <t>1</t>
  </si>
  <si>
    <t>979100012RA0</t>
  </si>
  <si>
    <t>Odvoz suti a vyb.hmot do 10 km, vnitrost. 25 m</t>
  </si>
  <si>
    <t>t</t>
  </si>
  <si>
    <t>S_</t>
  </si>
  <si>
    <t>9_</t>
  </si>
  <si>
    <t>_</t>
  </si>
  <si>
    <t>2</t>
  </si>
  <si>
    <t>979990107R00</t>
  </si>
  <si>
    <t>Poplatek za uložení suti - směs betonu, cihel, dřeva, skupina odpadu 170904</t>
  </si>
  <si>
    <t>5</t>
  </si>
  <si>
    <t>1,94385</t>
  </si>
  <si>
    <t>Celkem:</t>
  </si>
  <si>
    <t>Poznámka:</t>
  </si>
  <si>
    <t>Slepý stavební rozpočet - Jen podskupiny</t>
  </si>
  <si>
    <t>T</t>
  </si>
  <si>
    <t>Výkaz výměr</t>
  </si>
  <si>
    <t>Objekt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</si>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</sst>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4" fontId="2" fillId="2" borderId="27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28" xfId="0" applyBorder="1"/>
    <xf numFmtId="0" fontId="0" fillId="0" borderId="29" xfId="0" applyBorder="1"/>
    <xf numFmtId="0" fontId="4" fillId="0" borderId="29" xfId="0" applyFont="1" applyBorder="1" applyAlignment="1">
      <alignment horizontal="left" vertical="center"/>
    </xf>
    <xf numFmtId="4" fontId="4" fillId="0" borderId="29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7" xfId="0" applyFont="1" applyBorder="1" applyAlignment="1">
      <alignment horizontal="righ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" fontId="6" fillId="0" borderId="29" xfId="0" applyNumberFormat="1" applyFont="1" applyBorder="1" applyAlignment="1">
      <alignment horizontal="right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2" fillId="0" borderId="73" xfId="0" applyFont="1" applyBorder="1" applyAlignment="1">
      <alignment horizontal="right" vertical="center"/>
    </xf>
    <xf numFmtId="4" fontId="3" fillId="0" borderId="54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4" fontId="3" fillId="0" borderId="77" xfId="0" applyNumberFormat="1" applyFont="1" applyBorder="1" applyAlignment="1">
      <alignment horizontal="right" vertical="center"/>
    </xf>
    <xf numFmtId="0" fontId="3" fillId="0" borderId="77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1" xfId="0" applyFont="1" applyBorder="1" applyAlignment="1">
      <alignment horizontal="right" vertical="center"/>
    </xf>
    <xf numFmtId="4" fontId="2" fillId="0" borderId="81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4" fontId="12" fillId="0" borderId="54" xfId="0" applyNumberFormat="1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0" fontId="13" fillId="0" borderId="0" xfId="0" applyFont="1"/>
    <xf numFmtId="0" fontId="11" fillId="0" borderId="57" xfId="0" applyFont="1" applyBorder="1" applyAlignment="1">
      <alignment horizontal="left" vertical="center"/>
    </xf>
    <xf numFmtId="4" fontId="12" fillId="0" borderId="61" xfId="0" applyNumberFormat="1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4" fontId="12" fillId="0" borderId="52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1" fillId="2" borderId="51" xfId="0" applyNumberFormat="1" applyFont="1" applyFill="1" applyBorder="1" applyAlignment="1">
      <alignment horizontal="right" vertical="center"/>
    </xf>
    <xf numFmtId="4" fontId="11" fillId="2" borderId="5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55" xfId="0" applyFont="1" applyFill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4" fontId="10" fillId="0" borderId="82" xfId="0" applyNumberFormat="1" applyFont="1" applyBorder="1" applyAlignment="1">
      <alignment horizontal="right" vertical="center"/>
    </xf>
    <xf numFmtId="0" fontId="10" fillId="0" borderId="79" xfId="0" applyFont="1" applyBorder="1" applyAlignment="1">
      <alignment horizontal="right" vertical="center"/>
    </xf>
    <xf numFmtId="0" fontId="10" fillId="0" borderId="80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8"/>
  <sheetViews>
    <sheetView workbookViewId="0">
      <selection activeCell="D20" sqref="D20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4.33203125" customWidth="1"/>
    <col min="6" max="6" width="12.88671875" customWidth="1"/>
    <col min="7" max="7" width="12" customWidth="1"/>
    <col min="8" max="10" width="15.6640625" customWidth="1"/>
    <col min="24" max="74" width="12.109375" hidden="1"/>
    <col min="75" max="75" width="78.5546875" hidden="1" customWidth="1"/>
    <col min="76" max="77" width="12.109375" hidden="1"/>
  </cols>
  <sheetData>
    <row r="1" spans="1:75" ht="54.75" customHeight="1" x14ac:dyDescent="0.3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AR1" s="1">
        <f>SUM(AI1:AI2)</f>
        <v>0</v>
      </c>
      <c r="AS1" s="1">
        <f>SUM(AJ1:AJ2)</f>
        <v>0</v>
      </c>
      <c r="AT1" s="1">
        <f>SUM(AK1:AK2)</f>
        <v>0</v>
      </c>
    </row>
    <row r="2" spans="1:75" ht="14.4" x14ac:dyDescent="0.3">
      <c r="A2" s="111" t="s">
        <v>1</v>
      </c>
      <c r="B2" s="112"/>
      <c r="C2" s="106" t="s">
        <v>2</v>
      </c>
      <c r="D2" s="107"/>
      <c r="E2" s="112" t="s">
        <v>3</v>
      </c>
      <c r="F2" s="112"/>
      <c r="G2" s="112" t="s">
        <v>4</v>
      </c>
      <c r="H2" s="103" t="s">
        <v>5</v>
      </c>
      <c r="I2" s="112" t="s">
        <v>6</v>
      </c>
      <c r="J2" s="112"/>
    </row>
    <row r="3" spans="1:75" ht="14.4" x14ac:dyDescent="0.3">
      <c r="A3" s="113"/>
      <c r="B3" s="66"/>
      <c r="C3" s="108"/>
      <c r="D3" s="108"/>
      <c r="E3" s="66"/>
      <c r="F3" s="66"/>
      <c r="G3" s="66"/>
      <c r="H3" s="66"/>
      <c r="I3" s="66"/>
      <c r="J3" s="66"/>
    </row>
    <row r="4" spans="1:75" ht="14.4" x14ac:dyDescent="0.3">
      <c r="A4" s="104" t="s">
        <v>7</v>
      </c>
      <c r="B4" s="66"/>
      <c r="C4" s="65" t="s">
        <v>4</v>
      </c>
      <c r="D4" s="66"/>
      <c r="E4" s="66" t="s">
        <v>8</v>
      </c>
      <c r="F4" s="66"/>
      <c r="G4" s="66" t="s">
        <v>4</v>
      </c>
      <c r="H4" s="65" t="s">
        <v>9</v>
      </c>
      <c r="I4" s="66" t="s">
        <v>6</v>
      </c>
      <c r="J4" s="66"/>
    </row>
    <row r="5" spans="1:75" ht="14.4" x14ac:dyDescent="0.3">
      <c r="A5" s="113"/>
      <c r="B5" s="66"/>
      <c r="C5" s="66"/>
      <c r="D5" s="66"/>
      <c r="E5" s="66"/>
      <c r="F5" s="66"/>
      <c r="G5" s="66"/>
      <c r="H5" s="66"/>
      <c r="I5" s="66"/>
      <c r="J5" s="66"/>
    </row>
    <row r="6" spans="1:75" ht="14.4" x14ac:dyDescent="0.3">
      <c r="A6" s="104" t="s">
        <v>10</v>
      </c>
      <c r="B6" s="66"/>
      <c r="C6" s="65" t="s">
        <v>4</v>
      </c>
      <c r="D6" s="66"/>
      <c r="E6" s="66" t="s">
        <v>11</v>
      </c>
      <c r="F6" s="66"/>
      <c r="G6" s="66" t="s">
        <v>4</v>
      </c>
      <c r="H6" s="65" t="s">
        <v>12</v>
      </c>
      <c r="I6" s="66" t="s">
        <v>6</v>
      </c>
      <c r="J6" s="66"/>
    </row>
    <row r="7" spans="1:75" ht="14.4" x14ac:dyDescent="0.3">
      <c r="A7" s="113"/>
      <c r="B7" s="66"/>
      <c r="C7" s="66"/>
      <c r="D7" s="66"/>
      <c r="E7" s="66"/>
      <c r="F7" s="66"/>
      <c r="G7" s="66"/>
      <c r="H7" s="66"/>
      <c r="I7" s="66"/>
      <c r="J7" s="66"/>
    </row>
    <row r="8" spans="1:75" ht="14.4" x14ac:dyDescent="0.3">
      <c r="A8" s="104" t="s">
        <v>13</v>
      </c>
      <c r="B8" s="66"/>
      <c r="C8" s="65" t="s">
        <v>4</v>
      </c>
      <c r="D8" s="66"/>
      <c r="E8" s="66" t="s">
        <v>14</v>
      </c>
      <c r="F8" s="66"/>
      <c r="G8" s="66" t="s">
        <v>15</v>
      </c>
      <c r="H8" s="65" t="s">
        <v>16</v>
      </c>
      <c r="I8" s="65" t="s">
        <v>17</v>
      </c>
      <c r="J8" s="66"/>
    </row>
    <row r="9" spans="1:75" ht="14.4" x14ac:dyDescent="0.3">
      <c r="A9" s="128"/>
      <c r="B9" s="125"/>
      <c r="C9" s="125"/>
      <c r="D9" s="125"/>
      <c r="E9" s="125"/>
      <c r="F9" s="125"/>
      <c r="G9" s="125"/>
      <c r="H9" s="125"/>
      <c r="I9" s="125"/>
      <c r="J9" s="125"/>
    </row>
    <row r="10" spans="1:75" ht="14.4" x14ac:dyDescent="0.3">
      <c r="A10" s="5" t="s">
        <v>18</v>
      </c>
      <c r="B10" s="6" t="s">
        <v>19</v>
      </c>
      <c r="C10" s="126" t="s">
        <v>20</v>
      </c>
      <c r="D10" s="127"/>
      <c r="E10" s="6" t="s">
        <v>21</v>
      </c>
      <c r="F10" s="7" t="s">
        <v>22</v>
      </c>
      <c r="G10" s="8" t="s">
        <v>23</v>
      </c>
      <c r="H10" s="120" t="s">
        <v>24</v>
      </c>
      <c r="I10" s="121"/>
      <c r="J10" s="122"/>
      <c r="BJ10" s="9" t="s">
        <v>25</v>
      </c>
      <c r="BK10" s="10" t="s">
        <v>26</v>
      </c>
      <c r="BV10" s="10" t="s">
        <v>27</v>
      </c>
    </row>
    <row r="11" spans="1:75" ht="14.4" x14ac:dyDescent="0.3">
      <c r="A11" s="11" t="s">
        <v>4</v>
      </c>
      <c r="B11" s="12" t="s">
        <v>4</v>
      </c>
      <c r="C11" s="118" t="s">
        <v>28</v>
      </c>
      <c r="D11" s="119"/>
      <c r="E11" s="12" t="s">
        <v>4</v>
      </c>
      <c r="F11" s="12" t="s">
        <v>4</v>
      </c>
      <c r="G11" s="13" t="s">
        <v>29</v>
      </c>
      <c r="H11" s="14" t="s">
        <v>30</v>
      </c>
      <c r="I11" s="15" t="s">
        <v>31</v>
      </c>
      <c r="J11" s="16" t="s">
        <v>32</v>
      </c>
      <c r="Y11" s="9" t="s">
        <v>33</v>
      </c>
      <c r="Z11" s="9" t="s">
        <v>34</v>
      </c>
      <c r="AA11" s="9" t="s">
        <v>35</v>
      </c>
      <c r="AB11" s="9" t="s">
        <v>36</v>
      </c>
      <c r="AC11" s="9" t="s">
        <v>37</v>
      </c>
      <c r="AD11" s="9" t="s">
        <v>38</v>
      </c>
      <c r="AE11" s="9" t="s">
        <v>39</v>
      </c>
      <c r="AF11" s="9" t="s">
        <v>40</v>
      </c>
      <c r="AG11" s="9" t="s">
        <v>41</v>
      </c>
      <c r="BG11" s="9" t="s">
        <v>42</v>
      </c>
      <c r="BH11" s="9" t="s">
        <v>43</v>
      </c>
      <c r="BI11" s="9" t="s">
        <v>44</v>
      </c>
    </row>
    <row r="12" spans="1:75" ht="14.4" x14ac:dyDescent="0.3">
      <c r="A12" s="17" t="s">
        <v>11</v>
      </c>
      <c r="B12" s="18" t="s">
        <v>45</v>
      </c>
      <c r="C12" s="123" t="s">
        <v>46</v>
      </c>
      <c r="D12" s="124"/>
      <c r="E12" s="19" t="s">
        <v>4</v>
      </c>
      <c r="F12" s="19" t="s">
        <v>4</v>
      </c>
      <c r="G12" s="19" t="s">
        <v>4</v>
      </c>
      <c r="H12" s="20">
        <f>SUM(H13:H14)</f>
        <v>0</v>
      </c>
      <c r="I12" s="20">
        <f>SUM(I13:I14)</f>
        <v>0</v>
      </c>
      <c r="J12" s="20">
        <f>SUM(J13:J14)</f>
        <v>0</v>
      </c>
      <c r="AH12" s="9" t="s">
        <v>11</v>
      </c>
      <c r="AR12" s="1">
        <f>SUM(AI13:AI14)</f>
        <v>0</v>
      </c>
      <c r="AS12" s="1">
        <f>SUM(AJ13:AJ14)</f>
        <v>0</v>
      </c>
      <c r="AT12" s="1">
        <f>SUM(AK13:AK14)</f>
        <v>0</v>
      </c>
    </row>
    <row r="13" spans="1:75" ht="14.4" x14ac:dyDescent="0.3">
      <c r="A13" s="2" t="s">
        <v>47</v>
      </c>
      <c r="B13" s="3" t="s">
        <v>48</v>
      </c>
      <c r="C13" s="65" t="s">
        <v>49</v>
      </c>
      <c r="D13" s="66"/>
      <c r="E13" s="3" t="s">
        <v>50</v>
      </c>
      <c r="F13" s="21">
        <v>1.9438500000000001</v>
      </c>
      <c r="G13" s="21">
        <v>0</v>
      </c>
      <c r="H13" s="21">
        <f>F13*AN13</f>
        <v>0</v>
      </c>
      <c r="I13" s="21">
        <f>F13*AO13</f>
        <v>0</v>
      </c>
      <c r="J13" s="21">
        <f>F13*G13</f>
        <v>0</v>
      </c>
      <c r="Y13" s="21">
        <f>IF(AP13="5",BI13,0)</f>
        <v>0</v>
      </c>
      <c r="AA13" s="21">
        <f>IF(AP13="1",BG13,0)</f>
        <v>0</v>
      </c>
      <c r="AB13" s="21">
        <f>IF(AP13="1",BH13,0)</f>
        <v>0</v>
      </c>
      <c r="AC13" s="21">
        <f>IF(AP13="7",BG13,0)</f>
        <v>0</v>
      </c>
      <c r="AD13" s="21">
        <f>IF(AP13="7",BH13,0)</f>
        <v>0</v>
      </c>
      <c r="AE13" s="21">
        <f>IF(AP13="2",BG13,0)</f>
        <v>0</v>
      </c>
      <c r="AF13" s="21">
        <f>IF(AP13="2",BH13,0)</f>
        <v>0</v>
      </c>
      <c r="AG13" s="21">
        <f>IF(AP13="0",BI13,0)</f>
        <v>0</v>
      </c>
      <c r="AH13" s="9" t="s">
        <v>11</v>
      </c>
      <c r="AI13" s="21">
        <f>IF(AM13=0,J13,0)</f>
        <v>0</v>
      </c>
      <c r="AJ13" s="21">
        <f>IF(AM13=12,J13,0)</f>
        <v>0</v>
      </c>
      <c r="AK13" s="21">
        <f>IF(AM13=21,J13,0)</f>
        <v>0</v>
      </c>
      <c r="AM13" s="21">
        <v>21</v>
      </c>
      <c r="AN13" s="21">
        <f>G13*0</f>
        <v>0</v>
      </c>
      <c r="AO13" s="21">
        <f>G13*(1-0)</f>
        <v>0</v>
      </c>
      <c r="AP13" s="22" t="s">
        <v>47</v>
      </c>
      <c r="AU13" s="21">
        <f>AV13+AW13</f>
        <v>0</v>
      </c>
      <c r="AV13" s="21">
        <f>F13*AN13</f>
        <v>0</v>
      </c>
      <c r="AW13" s="21">
        <f>F13*AO13</f>
        <v>0</v>
      </c>
      <c r="AX13" s="22" t="s">
        <v>51</v>
      </c>
      <c r="AY13" s="22" t="s">
        <v>52</v>
      </c>
      <c r="AZ13" s="9" t="s">
        <v>53</v>
      </c>
      <c r="BB13" s="21">
        <f>AV13+AW13</f>
        <v>0</v>
      </c>
      <c r="BC13" s="21">
        <f>G13/(100-BD13)*100</f>
        <v>0</v>
      </c>
      <c r="BD13" s="21">
        <v>0</v>
      </c>
      <c r="BE13" s="21">
        <f>13</f>
        <v>13</v>
      </c>
      <c r="BG13" s="21">
        <f>F13*AN13</f>
        <v>0</v>
      </c>
      <c r="BH13" s="21">
        <f>F13*AO13</f>
        <v>0</v>
      </c>
      <c r="BI13" s="21">
        <f>F13*G13</f>
        <v>0</v>
      </c>
      <c r="BJ13" s="21"/>
      <c r="BK13" s="21"/>
      <c r="BV13" s="21">
        <v>21</v>
      </c>
      <c r="BW13" s="4" t="s">
        <v>49</v>
      </c>
    </row>
    <row r="14" spans="1:75" ht="14.4" x14ac:dyDescent="0.3">
      <c r="A14" s="2" t="s">
        <v>54</v>
      </c>
      <c r="B14" s="3" t="s">
        <v>55</v>
      </c>
      <c r="C14" s="65" t="s">
        <v>56</v>
      </c>
      <c r="D14" s="66"/>
      <c r="E14" s="3" t="s">
        <v>50</v>
      </c>
      <c r="F14" s="21">
        <v>1.9438500000000001</v>
      </c>
      <c r="G14" s="21">
        <v>0</v>
      </c>
      <c r="H14" s="21">
        <f>F14*AN14</f>
        <v>0</v>
      </c>
      <c r="I14" s="21">
        <f>F14*AO14</f>
        <v>0</v>
      </c>
      <c r="J14" s="21">
        <f>F14*G14</f>
        <v>0</v>
      </c>
      <c r="Y14" s="21">
        <f>IF(AP14="5",BI14,0)</f>
        <v>0</v>
      </c>
      <c r="AA14" s="21">
        <f>IF(AP14="1",BG14,0)</f>
        <v>0</v>
      </c>
      <c r="AB14" s="21">
        <f>IF(AP14="1",BH14,0)</f>
        <v>0</v>
      </c>
      <c r="AC14" s="21">
        <f>IF(AP14="7",BG14,0)</f>
        <v>0</v>
      </c>
      <c r="AD14" s="21">
        <f>IF(AP14="7",BH14,0)</f>
        <v>0</v>
      </c>
      <c r="AE14" s="21">
        <f>IF(AP14="2",BG14,0)</f>
        <v>0</v>
      </c>
      <c r="AF14" s="21">
        <f>IF(AP14="2",BH14,0)</f>
        <v>0</v>
      </c>
      <c r="AG14" s="21">
        <f>IF(AP14="0",BI14,0)</f>
        <v>0</v>
      </c>
      <c r="AH14" s="9" t="s">
        <v>11</v>
      </c>
      <c r="AI14" s="21">
        <f>IF(AM14=0,J14,0)</f>
        <v>0</v>
      </c>
      <c r="AJ14" s="21">
        <f>IF(AM14=12,J14,0)</f>
        <v>0</v>
      </c>
      <c r="AK14" s="21">
        <f>IF(AM14=21,J14,0)</f>
        <v>0</v>
      </c>
      <c r="AM14" s="21">
        <v>21</v>
      </c>
      <c r="AN14" s="21">
        <f>G14*0</f>
        <v>0</v>
      </c>
      <c r="AO14" s="21">
        <f>G14*(1-0)</f>
        <v>0</v>
      </c>
      <c r="AP14" s="22" t="s">
        <v>57</v>
      </c>
      <c r="AU14" s="21">
        <f>AV14+AW14</f>
        <v>0</v>
      </c>
      <c r="AV14" s="21">
        <f>F14*AN14</f>
        <v>0</v>
      </c>
      <c r="AW14" s="21">
        <f>F14*AO14</f>
        <v>0</v>
      </c>
      <c r="AX14" s="22" t="s">
        <v>51</v>
      </c>
      <c r="AY14" s="22" t="s">
        <v>52</v>
      </c>
      <c r="AZ14" s="9" t="s">
        <v>53</v>
      </c>
      <c r="BB14" s="21">
        <f>AV14+AW14</f>
        <v>0</v>
      </c>
      <c r="BC14" s="21">
        <f>G14/(100-BD14)*100</f>
        <v>0</v>
      </c>
      <c r="BD14" s="21">
        <v>0</v>
      </c>
      <c r="BE14" s="21">
        <f>14</f>
        <v>14</v>
      </c>
      <c r="BG14" s="21">
        <f>F14*AN14</f>
        <v>0</v>
      </c>
      <c r="BH14" s="21">
        <f>F14*AO14</f>
        <v>0</v>
      </c>
      <c r="BI14" s="21">
        <f>F14*G14</f>
        <v>0</v>
      </c>
      <c r="BJ14" s="21"/>
      <c r="BK14" s="21"/>
      <c r="BV14" s="21">
        <v>21</v>
      </c>
      <c r="BW14" s="4" t="s">
        <v>56</v>
      </c>
    </row>
    <row r="15" spans="1:75" ht="14.4" x14ac:dyDescent="0.3">
      <c r="A15" s="23"/>
      <c r="B15" s="24"/>
      <c r="C15" s="25" t="s">
        <v>58</v>
      </c>
      <c r="D15" s="25" t="s">
        <v>11</v>
      </c>
      <c r="E15" s="24"/>
      <c r="F15" s="26">
        <v>1.9438500000000001</v>
      </c>
      <c r="G15" s="24"/>
      <c r="H15" s="24"/>
      <c r="I15" s="24"/>
      <c r="J15" s="24"/>
    </row>
    <row r="16" spans="1:75" ht="14.4" x14ac:dyDescent="0.3">
      <c r="H16" s="117" t="s">
        <v>59</v>
      </c>
      <c r="I16" s="117"/>
      <c r="J16" s="27">
        <f>J12</f>
        <v>0</v>
      </c>
    </row>
    <row r="17" spans="1:10" ht="14.4" x14ac:dyDescent="0.3">
      <c r="A17" s="28" t="s">
        <v>60</v>
      </c>
    </row>
    <row r="18" spans="1:10" ht="12.75" customHeight="1" x14ac:dyDescent="0.3">
      <c r="A18" s="65" t="s">
        <v>11</v>
      </c>
      <c r="B18" s="66"/>
      <c r="C18" s="66"/>
      <c r="D18" s="66"/>
      <c r="E18" s="66"/>
      <c r="F18" s="66"/>
      <c r="G18" s="66"/>
      <c r="H18" s="66"/>
      <c r="I18" s="66"/>
      <c r="J18" s="66"/>
    </row>
  </sheetData>
  <mergeCells count="33"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H16:I16"/>
    <mergeCell ref="A18:J18"/>
    <mergeCell ref="C11:D11"/>
    <mergeCell ref="H10:J10"/>
    <mergeCell ref="C12:D12"/>
    <mergeCell ref="C13:D13"/>
    <mergeCell ref="C14:D14"/>
  </mergeCells>
  <pageMargins left="0.393999993801117" right="0.393999993801117" top="0.59100002050399802" bottom="0.591000020503998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"/>
  <sheetViews>
    <sheetView workbookViewId="0">
      <selection activeCell="A15" sqref="A15:L15"/>
    </sheetView>
  </sheetViews>
  <sheetFormatPr defaultColWidth="12.109375" defaultRowHeight="15" customHeight="1" x14ac:dyDescent="0.3"/>
  <cols>
    <col min="1" max="11" width="15.6640625" customWidth="1"/>
    <col min="12" max="12" width="14.33203125" customWidth="1"/>
    <col min="13" max="16" width="12.109375" hidden="1"/>
  </cols>
  <sheetData>
    <row r="1" spans="1:16" ht="54.75" customHeight="1" x14ac:dyDescent="0.3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6" ht="14.4" x14ac:dyDescent="0.3">
      <c r="A2" s="111" t="s">
        <v>1</v>
      </c>
      <c r="B2" s="112"/>
      <c r="C2" s="112"/>
      <c r="D2" s="106" t="str">
        <f>'Stavební rozpočet'!C2</f>
        <v>Oprava kaple Urbanice</v>
      </c>
      <c r="E2" s="107"/>
      <c r="F2" s="107"/>
      <c r="G2" s="103" t="s">
        <v>3</v>
      </c>
      <c r="H2" s="103" t="str">
        <f>'Stavební rozpočet'!G2</f>
        <v xml:space="preserve"> </v>
      </c>
      <c r="I2" s="103" t="s">
        <v>5</v>
      </c>
      <c r="J2" s="103" t="str">
        <f>'Stavební rozpočet'!I2</f>
        <v> </v>
      </c>
      <c r="K2" s="112"/>
      <c r="L2" s="114"/>
    </row>
    <row r="3" spans="1:16" ht="15" customHeight="1" x14ac:dyDescent="0.3">
      <c r="A3" s="113"/>
      <c r="B3" s="66"/>
      <c r="C3" s="66"/>
      <c r="D3" s="108"/>
      <c r="E3" s="108"/>
      <c r="F3" s="108"/>
      <c r="G3" s="66"/>
      <c r="H3" s="66"/>
      <c r="I3" s="66"/>
      <c r="J3" s="66"/>
      <c r="K3" s="66"/>
      <c r="L3" s="115"/>
    </row>
    <row r="4" spans="1:16" ht="14.4" x14ac:dyDescent="0.3">
      <c r="A4" s="104" t="s">
        <v>7</v>
      </c>
      <c r="B4" s="66"/>
      <c r="C4" s="66"/>
      <c r="D4" s="65" t="str">
        <f>'Stavební rozpočet'!C4</f>
        <v xml:space="preserve"> </v>
      </c>
      <c r="E4" s="66"/>
      <c r="F4" s="66"/>
      <c r="G4" s="65" t="s">
        <v>8</v>
      </c>
      <c r="H4" s="65" t="str">
        <f>'Stavební rozpočet'!G4</f>
        <v xml:space="preserve"> </v>
      </c>
      <c r="I4" s="65" t="s">
        <v>9</v>
      </c>
      <c r="J4" s="65" t="str">
        <f>'Stavební rozpočet'!I4</f>
        <v> </v>
      </c>
      <c r="K4" s="66"/>
      <c r="L4" s="115"/>
    </row>
    <row r="5" spans="1:16" ht="15" customHeight="1" x14ac:dyDescent="0.3">
      <c r="A5" s="113"/>
      <c r="B5" s="66"/>
      <c r="C5" s="66"/>
      <c r="D5" s="66"/>
      <c r="E5" s="66"/>
      <c r="F5" s="66"/>
      <c r="G5" s="66"/>
      <c r="H5" s="66"/>
      <c r="I5" s="66"/>
      <c r="J5" s="66"/>
      <c r="K5" s="66"/>
      <c r="L5" s="115"/>
    </row>
    <row r="6" spans="1:16" ht="14.4" x14ac:dyDescent="0.3">
      <c r="A6" s="104" t="s">
        <v>10</v>
      </c>
      <c r="B6" s="66"/>
      <c r="C6" s="66"/>
      <c r="D6" s="65" t="str">
        <f>'Stavební rozpočet'!C6</f>
        <v xml:space="preserve"> </v>
      </c>
      <c r="E6" s="66"/>
      <c r="F6" s="66"/>
      <c r="G6" s="65" t="s">
        <v>11</v>
      </c>
      <c r="H6" s="65" t="str">
        <f>'Stavební rozpočet'!G6</f>
        <v xml:space="preserve"> </v>
      </c>
      <c r="I6" s="65" t="s">
        <v>12</v>
      </c>
      <c r="J6" s="65" t="str">
        <f>'Stavební rozpočet'!I6</f>
        <v> </v>
      </c>
      <c r="K6" s="66"/>
      <c r="L6" s="115"/>
    </row>
    <row r="7" spans="1:16" ht="15" customHeight="1" x14ac:dyDescent="0.3">
      <c r="A7" s="113"/>
      <c r="B7" s="66"/>
      <c r="C7" s="66"/>
      <c r="D7" s="66"/>
      <c r="E7" s="66"/>
      <c r="F7" s="66"/>
      <c r="G7" s="66"/>
      <c r="H7" s="66"/>
      <c r="I7" s="66"/>
      <c r="J7" s="66"/>
      <c r="K7" s="66"/>
      <c r="L7" s="115"/>
    </row>
    <row r="8" spans="1:16" ht="14.4" x14ac:dyDescent="0.3">
      <c r="A8" s="104" t="s">
        <v>13</v>
      </c>
      <c r="B8" s="66"/>
      <c r="C8" s="66"/>
      <c r="D8" s="65" t="str">
        <f>'Stavební rozpočet'!C8</f>
        <v xml:space="preserve"> </v>
      </c>
      <c r="E8" s="66"/>
      <c r="F8" s="66"/>
      <c r="G8" s="65" t="s">
        <v>14</v>
      </c>
      <c r="H8" s="65" t="str">
        <f>'Stavební rozpočet'!G8</f>
        <v>15.02.2025</v>
      </c>
      <c r="I8" s="65" t="s">
        <v>16</v>
      </c>
      <c r="J8" s="65" t="str">
        <f>'Stavební rozpočet'!I8</f>
        <v>Martin Misař</v>
      </c>
      <c r="K8" s="66"/>
      <c r="L8" s="115"/>
    </row>
    <row r="9" spans="1:16" ht="14.4" x14ac:dyDescent="0.3">
      <c r="A9" s="128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33"/>
    </row>
    <row r="10" spans="1:16" ht="14.4" x14ac:dyDescent="0.3">
      <c r="A10" s="134" t="s">
        <v>4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29" t="s">
        <v>24</v>
      </c>
    </row>
    <row r="11" spans="1:16" ht="14.4" x14ac:dyDescent="0.3">
      <c r="A11" s="129" t="s">
        <v>20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19"/>
      <c r="L11" s="30" t="s">
        <v>32</v>
      </c>
    </row>
    <row r="12" spans="1:16" ht="14.4" x14ac:dyDescent="0.3">
      <c r="A12" s="131" t="s">
        <v>46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31">
        <f>'Stavební rozpočet'!J12</f>
        <v>0</v>
      </c>
      <c r="M12" s="32" t="s">
        <v>62</v>
      </c>
      <c r="N12" s="21">
        <f>IF(M12="F",0,L12)</f>
        <v>0</v>
      </c>
      <c r="O12" s="3" t="s">
        <v>11</v>
      </c>
      <c r="P12" s="21">
        <f>IF(M12="T",0,L12)</f>
        <v>0</v>
      </c>
    </row>
    <row r="13" spans="1:16" ht="14.4" x14ac:dyDescent="0.3">
      <c r="J13" s="117" t="s">
        <v>59</v>
      </c>
      <c r="K13" s="117"/>
      <c r="L13" s="27">
        <f>SUM(N12:N12)</f>
        <v>0</v>
      </c>
    </row>
    <row r="14" spans="1:16" ht="14.4" x14ac:dyDescent="0.3">
      <c r="A14" s="28" t="s">
        <v>60</v>
      </c>
    </row>
    <row r="15" spans="1:16" ht="12.75" customHeight="1" x14ac:dyDescent="0.3">
      <c r="A15" s="65" t="s">
        <v>11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</sheetData>
  <mergeCells count="30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A11:K11"/>
    <mergeCell ref="A12:K12"/>
    <mergeCell ref="J13:K13"/>
    <mergeCell ref="A15:L15"/>
    <mergeCell ref="J2:L3"/>
    <mergeCell ref="J4:L5"/>
    <mergeCell ref="J6:L7"/>
    <mergeCell ref="J8:L9"/>
    <mergeCell ref="A10:K10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"/>
  <sheetViews>
    <sheetView workbookViewId="0">
      <selection activeCell="H10" sqref="H1:H1048576"/>
    </sheetView>
  </sheetViews>
  <sheetFormatPr defaultColWidth="12.109375" defaultRowHeight="15" customHeight="1" x14ac:dyDescent="0.3"/>
  <cols>
    <col min="1" max="2" width="9.109375" customWidth="1"/>
    <col min="3" max="3" width="14.33203125" customWidth="1"/>
    <col min="4" max="4" width="42.88671875" customWidth="1"/>
    <col min="5" max="5" width="70.44140625" customWidth="1"/>
    <col min="6" max="6" width="24.109375" customWidth="1"/>
    <col min="7" max="7" width="15.6640625" customWidth="1"/>
  </cols>
  <sheetData>
    <row r="1" spans="1:7" ht="54.75" customHeight="1" x14ac:dyDescent="0.3">
      <c r="A1" s="110" t="s">
        <v>63</v>
      </c>
      <c r="B1" s="110"/>
      <c r="C1" s="110"/>
      <c r="D1" s="110"/>
      <c r="E1" s="110"/>
      <c r="F1" s="110"/>
      <c r="G1" s="110"/>
    </row>
    <row r="2" spans="1:7" ht="14.4" x14ac:dyDescent="0.3">
      <c r="A2" s="111" t="s">
        <v>1</v>
      </c>
      <c r="B2" s="112"/>
      <c r="C2" s="106" t="str">
        <f>'Stavební rozpočet'!C2</f>
        <v>Oprava kaple Urbanice</v>
      </c>
      <c r="D2" s="107"/>
      <c r="E2" s="103" t="s">
        <v>5</v>
      </c>
      <c r="F2" s="103" t="str">
        <f>'Stavební rozpočet'!I2</f>
        <v> </v>
      </c>
      <c r="G2" s="112"/>
    </row>
    <row r="3" spans="1:7" ht="15" customHeight="1" x14ac:dyDescent="0.3">
      <c r="A3" s="113"/>
      <c r="B3" s="66"/>
      <c r="C3" s="108"/>
      <c r="D3" s="108"/>
      <c r="E3" s="66"/>
      <c r="F3" s="66"/>
      <c r="G3" s="66"/>
    </row>
    <row r="4" spans="1:7" ht="14.4" x14ac:dyDescent="0.3">
      <c r="A4" s="104" t="s">
        <v>7</v>
      </c>
      <c r="B4" s="66"/>
      <c r="C4" s="65" t="str">
        <f>'Stavební rozpočet'!C4</f>
        <v xml:space="preserve"> </v>
      </c>
      <c r="D4" s="66"/>
      <c r="E4" s="65" t="s">
        <v>9</v>
      </c>
      <c r="F4" s="65" t="str">
        <f>'Stavební rozpočet'!I4</f>
        <v> </v>
      </c>
      <c r="G4" s="66"/>
    </row>
    <row r="5" spans="1:7" ht="15" customHeight="1" x14ac:dyDescent="0.3">
      <c r="A5" s="113"/>
      <c r="B5" s="66"/>
      <c r="C5" s="66"/>
      <c r="D5" s="66"/>
      <c r="E5" s="66"/>
      <c r="F5" s="66"/>
      <c r="G5" s="66"/>
    </row>
    <row r="6" spans="1:7" ht="14.4" x14ac:dyDescent="0.3">
      <c r="A6" s="104" t="s">
        <v>10</v>
      </c>
      <c r="B6" s="66"/>
      <c r="C6" s="65" t="str">
        <f>'Stavební rozpočet'!C6</f>
        <v xml:space="preserve"> </v>
      </c>
      <c r="D6" s="66"/>
      <c r="E6" s="65" t="s">
        <v>12</v>
      </c>
      <c r="F6" s="65" t="str">
        <f>'Stavební rozpočet'!I6</f>
        <v> </v>
      </c>
      <c r="G6" s="66"/>
    </row>
    <row r="7" spans="1:7" ht="15" customHeight="1" x14ac:dyDescent="0.3">
      <c r="A7" s="113"/>
      <c r="B7" s="66"/>
      <c r="C7" s="66"/>
      <c r="D7" s="66"/>
      <c r="E7" s="66"/>
      <c r="F7" s="66"/>
      <c r="G7" s="66"/>
    </row>
    <row r="8" spans="1:7" ht="14.4" x14ac:dyDescent="0.3">
      <c r="A8" s="104" t="s">
        <v>16</v>
      </c>
      <c r="B8" s="66"/>
      <c r="C8" s="65" t="str">
        <f>'Stavební rozpočet'!I8</f>
        <v>Martin Misař</v>
      </c>
      <c r="D8" s="66"/>
      <c r="E8" s="65" t="s">
        <v>14</v>
      </c>
      <c r="F8" s="65" t="str">
        <f>'Stavební rozpočet'!G8</f>
        <v>15.02.2025</v>
      </c>
      <c r="G8" s="66"/>
    </row>
    <row r="9" spans="1:7" thickBot="1" x14ac:dyDescent="0.35">
      <c r="A9" s="128"/>
      <c r="B9" s="125"/>
      <c r="C9" s="125"/>
      <c r="D9" s="125"/>
      <c r="E9" s="125"/>
      <c r="F9" s="125"/>
      <c r="G9" s="125"/>
    </row>
    <row r="10" spans="1:7" thickBot="1" x14ac:dyDescent="0.35">
      <c r="A10" s="33" t="s">
        <v>18</v>
      </c>
      <c r="B10" s="34" t="s">
        <v>64</v>
      </c>
      <c r="C10" s="34" t="s">
        <v>19</v>
      </c>
      <c r="D10" s="138" t="s">
        <v>20</v>
      </c>
      <c r="E10" s="139"/>
      <c r="F10" s="34" t="s">
        <v>21</v>
      </c>
      <c r="G10" s="35" t="s">
        <v>22</v>
      </c>
    </row>
    <row r="11" spans="1:7" ht="14.4" x14ac:dyDescent="0.3">
      <c r="A11" s="36" t="s">
        <v>11</v>
      </c>
      <c r="B11" s="18" t="s">
        <v>11</v>
      </c>
      <c r="C11" s="18" t="s">
        <v>45</v>
      </c>
      <c r="D11" s="124" t="s">
        <v>46</v>
      </c>
      <c r="E11" s="124"/>
      <c r="F11" s="18" t="s">
        <v>11</v>
      </c>
      <c r="G11" s="37" t="s">
        <v>11</v>
      </c>
    </row>
    <row r="12" spans="1:7" ht="14.4" x14ac:dyDescent="0.3">
      <c r="A12" s="2" t="s">
        <v>47</v>
      </c>
      <c r="B12" s="3" t="s">
        <v>11</v>
      </c>
      <c r="C12" s="3" t="s">
        <v>48</v>
      </c>
      <c r="D12" s="66" t="s">
        <v>49</v>
      </c>
      <c r="E12" s="66"/>
      <c r="F12" s="3" t="s">
        <v>50</v>
      </c>
      <c r="G12" s="21">
        <v>1.9438500000000001</v>
      </c>
    </row>
    <row r="13" spans="1:7" ht="14.4" x14ac:dyDescent="0.3">
      <c r="A13" s="2" t="s">
        <v>54</v>
      </c>
      <c r="B13" s="3" t="s">
        <v>11</v>
      </c>
      <c r="C13" s="3" t="s">
        <v>55</v>
      </c>
      <c r="D13" s="66" t="s">
        <v>56</v>
      </c>
      <c r="E13" s="66"/>
      <c r="F13" s="3" t="s">
        <v>50</v>
      </c>
      <c r="G13" s="21">
        <v>1.9438500000000001</v>
      </c>
    </row>
    <row r="14" spans="1:7" ht="14.4" x14ac:dyDescent="0.3">
      <c r="A14" s="38" t="s">
        <v>11</v>
      </c>
      <c r="B14" s="39" t="s">
        <v>11</v>
      </c>
      <c r="C14" s="39" t="s">
        <v>11</v>
      </c>
      <c r="D14" s="40" t="s">
        <v>58</v>
      </c>
      <c r="E14" s="137" t="s">
        <v>11</v>
      </c>
      <c r="F14" s="137"/>
      <c r="G14" s="41">
        <v>1.9438500000000001</v>
      </c>
    </row>
    <row r="16" spans="1:7" ht="14.4" x14ac:dyDescent="0.3">
      <c r="A16" s="28" t="s">
        <v>60</v>
      </c>
    </row>
    <row r="17" spans="1:7" ht="12.75" customHeight="1" x14ac:dyDescent="0.3">
      <c r="A17" s="65" t="s">
        <v>11</v>
      </c>
      <c r="B17" s="66"/>
      <c r="C17" s="66"/>
      <c r="D17" s="66"/>
      <c r="E17" s="66"/>
      <c r="F17" s="66"/>
      <c r="G17" s="66"/>
    </row>
  </sheetData>
  <mergeCells count="23">
    <mergeCell ref="A1:G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G3"/>
    <mergeCell ref="F4:G5"/>
    <mergeCell ref="F6:G7"/>
    <mergeCell ref="E14:F14"/>
    <mergeCell ref="A17:G17"/>
    <mergeCell ref="F8:G9"/>
    <mergeCell ref="D10:E10"/>
    <mergeCell ref="D11:E11"/>
    <mergeCell ref="D12:E12"/>
    <mergeCell ref="D13:E13"/>
  </mergeCells>
  <pageMargins left="0.393999993801117" right="0.393999993801117" top="0.59100002050399802" bottom="0.591000020503998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tabSelected="1" topLeftCell="A10" workbookViewId="0">
      <selection activeCell="D15" sqref="D15:E1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09" t="s">
        <v>65</v>
      </c>
      <c r="B1" s="110"/>
      <c r="C1" s="110"/>
      <c r="D1" s="110"/>
      <c r="E1" s="110"/>
      <c r="F1" s="110"/>
      <c r="G1" s="110"/>
      <c r="H1" s="110"/>
      <c r="I1" s="110"/>
    </row>
    <row r="2" spans="1:9" ht="14.4" x14ac:dyDescent="0.3">
      <c r="A2" s="111" t="s">
        <v>1</v>
      </c>
      <c r="B2" s="112"/>
      <c r="C2" s="106" t="str">
        <f>'Stavební rozpočet'!C2</f>
        <v>Oprava kaple Urbanice</v>
      </c>
      <c r="D2" s="107"/>
      <c r="E2" s="103" t="s">
        <v>5</v>
      </c>
      <c r="F2" s="103" t="str">
        <f>'Stavební rozpočet'!I2</f>
        <v> </v>
      </c>
      <c r="G2" s="112"/>
      <c r="H2" s="103" t="s">
        <v>66</v>
      </c>
      <c r="I2" s="114" t="s">
        <v>11</v>
      </c>
    </row>
    <row r="3" spans="1:9" ht="15" customHeight="1" x14ac:dyDescent="0.3">
      <c r="A3" s="113"/>
      <c r="B3" s="66"/>
      <c r="C3" s="108"/>
      <c r="D3" s="108"/>
      <c r="E3" s="66"/>
      <c r="F3" s="66"/>
      <c r="G3" s="66"/>
      <c r="H3" s="66"/>
      <c r="I3" s="115"/>
    </row>
    <row r="4" spans="1:9" ht="14.4" x14ac:dyDescent="0.3">
      <c r="A4" s="104" t="s">
        <v>7</v>
      </c>
      <c r="B4" s="66"/>
      <c r="C4" s="65" t="str">
        <f>'Stavební rozpočet'!C4</f>
        <v xml:space="preserve"> </v>
      </c>
      <c r="D4" s="66"/>
      <c r="E4" s="65" t="s">
        <v>9</v>
      </c>
      <c r="F4" s="65" t="str">
        <f>'Stavební rozpočet'!I4</f>
        <v> </v>
      </c>
      <c r="G4" s="66"/>
      <c r="H4" s="65" t="s">
        <v>66</v>
      </c>
      <c r="I4" s="115" t="s">
        <v>11</v>
      </c>
    </row>
    <row r="5" spans="1:9" ht="15" customHeight="1" x14ac:dyDescent="0.3">
      <c r="A5" s="113"/>
      <c r="B5" s="66"/>
      <c r="C5" s="66"/>
      <c r="D5" s="66"/>
      <c r="E5" s="66"/>
      <c r="F5" s="66"/>
      <c r="G5" s="66"/>
      <c r="H5" s="66"/>
      <c r="I5" s="115"/>
    </row>
    <row r="6" spans="1:9" ht="14.4" x14ac:dyDescent="0.3">
      <c r="A6" s="104" t="s">
        <v>10</v>
      </c>
      <c r="B6" s="66"/>
      <c r="C6" s="65" t="str">
        <f>'Stavební rozpočet'!C6</f>
        <v xml:space="preserve"> </v>
      </c>
      <c r="D6" s="66"/>
      <c r="E6" s="65" t="s">
        <v>12</v>
      </c>
      <c r="F6" s="65" t="str">
        <f>'Stavební rozpočet'!I6</f>
        <v> </v>
      </c>
      <c r="G6" s="66"/>
      <c r="H6" s="65" t="s">
        <v>66</v>
      </c>
      <c r="I6" s="115" t="s">
        <v>11</v>
      </c>
    </row>
    <row r="7" spans="1:9" ht="15" customHeight="1" x14ac:dyDescent="0.3">
      <c r="A7" s="113"/>
      <c r="B7" s="66"/>
      <c r="C7" s="66"/>
      <c r="D7" s="66"/>
      <c r="E7" s="66"/>
      <c r="F7" s="66"/>
      <c r="G7" s="66"/>
      <c r="H7" s="66"/>
      <c r="I7" s="115"/>
    </row>
    <row r="8" spans="1:9" ht="14.4" x14ac:dyDescent="0.3">
      <c r="A8" s="104" t="s">
        <v>8</v>
      </c>
      <c r="B8" s="66"/>
      <c r="C8" s="65" t="str">
        <f>'Stavební rozpočet'!G4</f>
        <v xml:space="preserve"> </v>
      </c>
      <c r="D8" s="66"/>
      <c r="E8" s="65" t="s">
        <v>11</v>
      </c>
      <c r="F8" s="65" t="str">
        <f>'Stavební rozpočet'!G6</f>
        <v xml:space="preserve"> </v>
      </c>
      <c r="G8" s="66"/>
      <c r="H8" s="66" t="s">
        <v>67</v>
      </c>
      <c r="I8" s="116">
        <v>2</v>
      </c>
    </row>
    <row r="9" spans="1:9" ht="14.4" x14ac:dyDescent="0.3">
      <c r="A9" s="113"/>
      <c r="B9" s="66"/>
      <c r="C9" s="66"/>
      <c r="D9" s="66"/>
      <c r="E9" s="66"/>
      <c r="F9" s="66"/>
      <c r="G9" s="66"/>
      <c r="H9" s="66"/>
      <c r="I9" s="115"/>
    </row>
    <row r="10" spans="1:9" ht="14.4" x14ac:dyDescent="0.3">
      <c r="A10" s="104" t="s">
        <v>13</v>
      </c>
      <c r="B10" s="66"/>
      <c r="C10" s="65" t="str">
        <f>'Stavební rozpočet'!C8</f>
        <v xml:space="preserve"> </v>
      </c>
      <c r="D10" s="66"/>
      <c r="E10" s="65" t="s">
        <v>16</v>
      </c>
      <c r="F10" s="65" t="str">
        <f>'Stavební rozpočet'!I8</f>
        <v>Martin Misař</v>
      </c>
      <c r="G10" s="66"/>
      <c r="H10" s="66" t="s">
        <v>68</v>
      </c>
      <c r="I10" s="97" t="str">
        <f>'Stavební rozpočet'!G8</f>
        <v>15.02.2025</v>
      </c>
    </row>
    <row r="11" spans="1:9" ht="14.4" x14ac:dyDescent="0.3">
      <c r="A11" s="105"/>
      <c r="B11" s="102"/>
      <c r="C11" s="102"/>
      <c r="D11" s="102"/>
      <c r="E11" s="102"/>
      <c r="F11" s="102"/>
      <c r="G11" s="102"/>
      <c r="H11" s="102"/>
      <c r="I11" s="98"/>
    </row>
    <row r="12" spans="1:9" ht="22.8" x14ac:dyDescent="0.3">
      <c r="A12" s="99" t="s">
        <v>69</v>
      </c>
      <c r="B12" s="99"/>
      <c r="C12" s="99"/>
      <c r="D12" s="99"/>
      <c r="E12" s="99"/>
      <c r="F12" s="99"/>
      <c r="G12" s="99"/>
      <c r="H12" s="99"/>
      <c r="I12" s="99"/>
    </row>
    <row r="13" spans="1:9" ht="26.25" customHeight="1" x14ac:dyDescent="0.3">
      <c r="A13" s="42" t="s">
        <v>70</v>
      </c>
      <c r="B13" s="100" t="s">
        <v>71</v>
      </c>
      <c r="C13" s="101"/>
      <c r="D13" s="43" t="s">
        <v>72</v>
      </c>
      <c r="E13" s="100" t="s">
        <v>73</v>
      </c>
      <c r="F13" s="101"/>
      <c r="G13" s="43" t="s">
        <v>74</v>
      </c>
      <c r="H13" s="100" t="s">
        <v>75</v>
      </c>
      <c r="I13" s="101"/>
    </row>
    <row r="14" spans="1:9" s="57" customFormat="1" ht="13.8" x14ac:dyDescent="0.3">
      <c r="A14" s="53" t="s">
        <v>76</v>
      </c>
      <c r="B14" s="54" t="s">
        <v>77</v>
      </c>
      <c r="C14" s="55">
        <f>SUM('Stavební rozpočet'!AA12:AA15)</f>
        <v>0</v>
      </c>
      <c r="D14" s="87" t="s">
        <v>78</v>
      </c>
      <c r="E14" s="88"/>
      <c r="F14" s="55">
        <f>VORN!I15</f>
        <v>0</v>
      </c>
      <c r="G14" s="87" t="s">
        <v>79</v>
      </c>
      <c r="H14" s="88"/>
      <c r="I14" s="56">
        <f>VORN!I21</f>
        <v>0</v>
      </c>
    </row>
    <row r="15" spans="1:9" s="57" customFormat="1" ht="13.8" x14ac:dyDescent="0.3">
      <c r="A15" s="58" t="s">
        <v>11</v>
      </c>
      <c r="B15" s="54" t="s">
        <v>31</v>
      </c>
      <c r="C15" s="55">
        <f>SUM('Stavební rozpočet'!AB12:AB15)</f>
        <v>0</v>
      </c>
      <c r="D15" s="87" t="s">
        <v>80</v>
      </c>
      <c r="E15" s="88"/>
      <c r="F15" s="55">
        <f>VORN!I16</f>
        <v>0</v>
      </c>
      <c r="G15" s="87" t="s">
        <v>81</v>
      </c>
      <c r="H15" s="88"/>
      <c r="I15" s="56">
        <f>VORN!I22</f>
        <v>0</v>
      </c>
    </row>
    <row r="16" spans="1:9" s="57" customFormat="1" ht="13.8" x14ac:dyDescent="0.3">
      <c r="A16" s="53" t="s">
        <v>82</v>
      </c>
      <c r="B16" s="54" t="s">
        <v>77</v>
      </c>
      <c r="C16" s="55">
        <f>SUM('Stavební rozpočet'!AC12:AC15)</f>
        <v>0</v>
      </c>
      <c r="D16" s="87" t="s">
        <v>83</v>
      </c>
      <c r="E16" s="88"/>
      <c r="F16" s="55">
        <f>VORN!I17</f>
        <v>0</v>
      </c>
      <c r="G16" s="87" t="s">
        <v>84</v>
      </c>
      <c r="H16" s="88"/>
      <c r="I16" s="56">
        <f>VORN!I23</f>
        <v>0</v>
      </c>
    </row>
    <row r="17" spans="1:9" s="57" customFormat="1" ht="13.8" x14ac:dyDescent="0.3">
      <c r="A17" s="58" t="s">
        <v>11</v>
      </c>
      <c r="B17" s="54" t="s">
        <v>31</v>
      </c>
      <c r="C17" s="55">
        <f>SUM('Stavební rozpočet'!AD12:AD15)</f>
        <v>0</v>
      </c>
      <c r="D17" s="87" t="s">
        <v>11</v>
      </c>
      <c r="E17" s="88"/>
      <c r="F17" s="56" t="s">
        <v>11</v>
      </c>
      <c r="G17" s="87" t="s">
        <v>85</v>
      </c>
      <c r="H17" s="88"/>
      <c r="I17" s="56">
        <f>VORN!I24</f>
        <v>0</v>
      </c>
    </row>
    <row r="18" spans="1:9" s="57" customFormat="1" ht="13.8" x14ac:dyDescent="0.3">
      <c r="A18" s="53" t="s">
        <v>86</v>
      </c>
      <c r="B18" s="54" t="s">
        <v>77</v>
      </c>
      <c r="C18" s="55">
        <f>SUM('Stavební rozpočet'!AE12:AE15)</f>
        <v>0</v>
      </c>
      <c r="D18" s="87" t="s">
        <v>11</v>
      </c>
      <c r="E18" s="88"/>
      <c r="F18" s="56" t="s">
        <v>11</v>
      </c>
      <c r="G18" s="87" t="s">
        <v>87</v>
      </c>
      <c r="H18" s="88"/>
      <c r="I18" s="56">
        <f>VORN!I25</f>
        <v>0</v>
      </c>
    </row>
    <row r="19" spans="1:9" s="57" customFormat="1" ht="13.8" x14ac:dyDescent="0.3">
      <c r="A19" s="58" t="s">
        <v>11</v>
      </c>
      <c r="B19" s="54" t="s">
        <v>31</v>
      </c>
      <c r="C19" s="55">
        <f>SUM('Stavební rozpočet'!AF12:AF15)</f>
        <v>0</v>
      </c>
      <c r="D19" s="87" t="s">
        <v>11</v>
      </c>
      <c r="E19" s="88"/>
      <c r="F19" s="56" t="s">
        <v>11</v>
      </c>
      <c r="G19" s="87" t="s">
        <v>88</v>
      </c>
      <c r="H19" s="88"/>
      <c r="I19" s="56">
        <f>VORN!I26</f>
        <v>0</v>
      </c>
    </row>
    <row r="20" spans="1:9" s="57" customFormat="1" ht="13.8" x14ac:dyDescent="0.3">
      <c r="A20" s="79" t="s">
        <v>89</v>
      </c>
      <c r="B20" s="80"/>
      <c r="C20" s="55">
        <f>SUM('Stavební rozpočet'!AG12:AG15)</f>
        <v>0</v>
      </c>
      <c r="D20" s="87" t="s">
        <v>11</v>
      </c>
      <c r="E20" s="88"/>
      <c r="F20" s="56" t="s">
        <v>11</v>
      </c>
      <c r="G20" s="87" t="s">
        <v>11</v>
      </c>
      <c r="H20" s="88"/>
      <c r="I20" s="56" t="s">
        <v>11</v>
      </c>
    </row>
    <row r="21" spans="1:9" s="57" customFormat="1" ht="13.8" x14ac:dyDescent="0.3">
      <c r="A21" s="94" t="s">
        <v>90</v>
      </c>
      <c r="B21" s="95"/>
      <c r="C21" s="59">
        <f>SUM('Stavební rozpočet'!Y12:Y15)</f>
        <v>0</v>
      </c>
      <c r="D21" s="89" t="s">
        <v>11</v>
      </c>
      <c r="E21" s="90"/>
      <c r="F21" s="60" t="s">
        <v>11</v>
      </c>
      <c r="G21" s="89" t="s">
        <v>11</v>
      </c>
      <c r="H21" s="90"/>
      <c r="I21" s="60" t="s">
        <v>11</v>
      </c>
    </row>
    <row r="22" spans="1:9" s="57" customFormat="1" ht="16.5" customHeight="1" x14ac:dyDescent="0.3">
      <c r="A22" s="96" t="s">
        <v>91</v>
      </c>
      <c r="B22" s="92"/>
      <c r="C22" s="61">
        <f>SUM(C14:C21)</f>
        <v>0</v>
      </c>
      <c r="D22" s="91" t="s">
        <v>92</v>
      </c>
      <c r="E22" s="92"/>
      <c r="F22" s="61">
        <f>SUM(F14:F21)</f>
        <v>0</v>
      </c>
      <c r="G22" s="91" t="s">
        <v>93</v>
      </c>
      <c r="H22" s="92"/>
      <c r="I22" s="61">
        <f>SUM(I14:I21)</f>
        <v>0</v>
      </c>
    </row>
    <row r="23" spans="1:9" s="57" customFormat="1" ht="13.8" x14ac:dyDescent="0.3">
      <c r="D23" s="79" t="s">
        <v>94</v>
      </c>
      <c r="E23" s="80"/>
      <c r="F23" s="62">
        <v>0</v>
      </c>
      <c r="G23" s="93" t="s">
        <v>95</v>
      </c>
      <c r="H23" s="80"/>
      <c r="I23" s="55">
        <v>0</v>
      </c>
    </row>
    <row r="24" spans="1:9" s="57" customFormat="1" ht="13.8" x14ac:dyDescent="0.3">
      <c r="G24" s="79" t="s">
        <v>96</v>
      </c>
      <c r="H24" s="80"/>
      <c r="I24" s="59">
        <f>vorn_sum</f>
        <v>0</v>
      </c>
    </row>
    <row r="25" spans="1:9" s="57" customFormat="1" ht="13.8" x14ac:dyDescent="0.3">
      <c r="G25" s="79" t="s">
        <v>97</v>
      </c>
      <c r="H25" s="80"/>
      <c r="I25" s="61">
        <v>0</v>
      </c>
    </row>
    <row r="26" spans="1:9" s="57" customFormat="1" ht="15" customHeight="1" x14ac:dyDescent="0.3"/>
    <row r="27" spans="1:9" s="57" customFormat="1" ht="13.8" x14ac:dyDescent="0.3">
      <c r="A27" s="81" t="s">
        <v>98</v>
      </c>
      <c r="B27" s="82"/>
      <c r="C27" s="63">
        <f>SUM('Stavební rozpočet'!AI12:AI15)</f>
        <v>0</v>
      </c>
    </row>
    <row r="28" spans="1:9" s="57" customFormat="1" ht="13.8" x14ac:dyDescent="0.3">
      <c r="A28" s="83" t="s">
        <v>99</v>
      </c>
      <c r="B28" s="84"/>
      <c r="C28" s="64">
        <f>SUM('Stavební rozpočet'!AJ12:AJ15)</f>
        <v>0</v>
      </c>
      <c r="D28" s="85" t="s">
        <v>100</v>
      </c>
      <c r="E28" s="82"/>
      <c r="F28" s="63">
        <f>ROUND(C28*(12/100),2)</f>
        <v>0</v>
      </c>
      <c r="G28" s="85" t="s">
        <v>101</v>
      </c>
      <c r="H28" s="82"/>
      <c r="I28" s="63">
        <f>SUM(C27:C29)</f>
        <v>0</v>
      </c>
    </row>
    <row r="29" spans="1:9" s="57" customFormat="1" ht="13.8" x14ac:dyDescent="0.3">
      <c r="A29" s="83" t="s">
        <v>102</v>
      </c>
      <c r="B29" s="84"/>
      <c r="C29" s="64">
        <f>SUM('Stavební rozpočet'!AK12:AK15)+(F22+I22+F23+I23+I24+I25)</f>
        <v>0</v>
      </c>
      <c r="D29" s="86" t="s">
        <v>103</v>
      </c>
      <c r="E29" s="84"/>
      <c r="F29" s="64">
        <f>ROUND(C29*(21/100),2)</f>
        <v>0</v>
      </c>
      <c r="G29" s="86" t="s">
        <v>104</v>
      </c>
      <c r="H29" s="84"/>
      <c r="I29" s="64">
        <f>SUM(F28:F29)+I28</f>
        <v>0</v>
      </c>
    </row>
    <row r="30" spans="1:9" s="57" customFormat="1" ht="15" customHeight="1" x14ac:dyDescent="0.3"/>
    <row r="31" spans="1:9" s="57" customFormat="1" ht="13.8" x14ac:dyDescent="0.3">
      <c r="A31" s="76" t="s">
        <v>105</v>
      </c>
      <c r="B31" s="68"/>
      <c r="C31" s="69"/>
      <c r="D31" s="67" t="s">
        <v>106</v>
      </c>
      <c r="E31" s="68"/>
      <c r="F31" s="69"/>
      <c r="G31" s="67" t="s">
        <v>107</v>
      </c>
      <c r="H31" s="68"/>
      <c r="I31" s="69"/>
    </row>
    <row r="32" spans="1:9" s="57" customFormat="1" ht="13.8" x14ac:dyDescent="0.3">
      <c r="A32" s="77" t="s">
        <v>11</v>
      </c>
      <c r="B32" s="71"/>
      <c r="C32" s="72"/>
      <c r="D32" s="70" t="s">
        <v>11</v>
      </c>
      <c r="E32" s="71"/>
      <c r="F32" s="72"/>
      <c r="G32" s="70" t="s">
        <v>11</v>
      </c>
      <c r="H32" s="71"/>
      <c r="I32" s="72"/>
    </row>
    <row r="33" spans="1:9" s="57" customFormat="1" ht="13.8" x14ac:dyDescent="0.3">
      <c r="A33" s="77" t="s">
        <v>11</v>
      </c>
      <c r="B33" s="71"/>
      <c r="C33" s="72"/>
      <c r="D33" s="70" t="s">
        <v>11</v>
      </c>
      <c r="E33" s="71"/>
      <c r="F33" s="72"/>
      <c r="G33" s="70" t="s">
        <v>11</v>
      </c>
      <c r="H33" s="71"/>
      <c r="I33" s="72"/>
    </row>
    <row r="34" spans="1:9" s="57" customFormat="1" ht="13.8" x14ac:dyDescent="0.3">
      <c r="A34" s="77" t="s">
        <v>11</v>
      </c>
      <c r="B34" s="71"/>
      <c r="C34" s="72"/>
      <c r="D34" s="70" t="s">
        <v>11</v>
      </c>
      <c r="E34" s="71"/>
      <c r="F34" s="72"/>
      <c r="G34" s="70" t="s">
        <v>11</v>
      </c>
      <c r="H34" s="71"/>
      <c r="I34" s="72"/>
    </row>
    <row r="35" spans="1:9" s="57" customFormat="1" ht="13.8" x14ac:dyDescent="0.3">
      <c r="A35" s="78" t="s">
        <v>108</v>
      </c>
      <c r="B35" s="74"/>
      <c r="C35" s="75"/>
      <c r="D35" s="73" t="s">
        <v>108</v>
      </c>
      <c r="E35" s="74"/>
      <c r="F35" s="75"/>
      <c r="G35" s="73" t="s">
        <v>108</v>
      </c>
      <c r="H35" s="74"/>
      <c r="I35" s="75"/>
    </row>
    <row r="36" spans="1:9" ht="14.4" x14ac:dyDescent="0.3">
      <c r="A36" s="44" t="s">
        <v>60</v>
      </c>
    </row>
    <row r="37" spans="1:9" ht="12.75" customHeight="1" x14ac:dyDescent="0.3">
      <c r="A37" s="65" t="s">
        <v>11</v>
      </c>
      <c r="B37" s="66"/>
      <c r="C37" s="66"/>
      <c r="D37" s="66"/>
      <c r="E37" s="66"/>
      <c r="F37" s="66"/>
      <c r="G37" s="66"/>
      <c r="H37" s="66"/>
      <c r="I37" s="66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workbookViewId="0">
      <selection activeCell="A36" sqref="A36:E36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09" t="s">
        <v>109</v>
      </c>
      <c r="B1" s="110"/>
      <c r="C1" s="110"/>
      <c r="D1" s="110"/>
      <c r="E1" s="110"/>
      <c r="F1" s="110"/>
      <c r="G1" s="110"/>
      <c r="H1" s="110"/>
      <c r="I1" s="110"/>
    </row>
    <row r="2" spans="1:9" ht="14.4" x14ac:dyDescent="0.3">
      <c r="A2" s="111" t="s">
        <v>1</v>
      </c>
      <c r="B2" s="112"/>
      <c r="C2" s="106" t="str">
        <f>'Stavební rozpočet'!C2</f>
        <v>Oprava kaple Urbanice</v>
      </c>
      <c r="D2" s="107"/>
      <c r="E2" s="103" t="s">
        <v>5</v>
      </c>
      <c r="F2" s="103" t="str">
        <f>'Stavební rozpočet'!I2</f>
        <v> </v>
      </c>
      <c r="G2" s="112"/>
      <c r="H2" s="103" t="s">
        <v>66</v>
      </c>
      <c r="I2" s="114" t="s">
        <v>11</v>
      </c>
    </row>
    <row r="3" spans="1:9" ht="15" customHeight="1" x14ac:dyDescent="0.3">
      <c r="A3" s="113"/>
      <c r="B3" s="66"/>
      <c r="C3" s="108"/>
      <c r="D3" s="108"/>
      <c r="E3" s="66"/>
      <c r="F3" s="66"/>
      <c r="G3" s="66"/>
      <c r="H3" s="66"/>
      <c r="I3" s="115"/>
    </row>
    <row r="4" spans="1:9" ht="14.4" x14ac:dyDescent="0.3">
      <c r="A4" s="104" t="s">
        <v>7</v>
      </c>
      <c r="B4" s="66"/>
      <c r="C4" s="65" t="str">
        <f>'Stavební rozpočet'!C4</f>
        <v xml:space="preserve"> </v>
      </c>
      <c r="D4" s="66"/>
      <c r="E4" s="65" t="s">
        <v>9</v>
      </c>
      <c r="F4" s="65" t="str">
        <f>'Stavební rozpočet'!I4</f>
        <v> </v>
      </c>
      <c r="G4" s="66"/>
      <c r="H4" s="65" t="s">
        <v>66</v>
      </c>
      <c r="I4" s="115" t="s">
        <v>11</v>
      </c>
    </row>
    <row r="5" spans="1:9" ht="15" customHeight="1" x14ac:dyDescent="0.3">
      <c r="A5" s="113"/>
      <c r="B5" s="66"/>
      <c r="C5" s="66"/>
      <c r="D5" s="66"/>
      <c r="E5" s="66"/>
      <c r="F5" s="66"/>
      <c r="G5" s="66"/>
      <c r="H5" s="66"/>
      <c r="I5" s="115"/>
    </row>
    <row r="6" spans="1:9" ht="14.4" x14ac:dyDescent="0.3">
      <c r="A6" s="104" t="s">
        <v>10</v>
      </c>
      <c r="B6" s="66"/>
      <c r="C6" s="65" t="str">
        <f>'Stavební rozpočet'!C6</f>
        <v xml:space="preserve"> </v>
      </c>
      <c r="D6" s="66"/>
      <c r="E6" s="65" t="s">
        <v>12</v>
      </c>
      <c r="F6" s="65" t="str">
        <f>'Stavební rozpočet'!I6</f>
        <v> </v>
      </c>
      <c r="G6" s="66"/>
      <c r="H6" s="65" t="s">
        <v>66</v>
      </c>
      <c r="I6" s="115" t="s">
        <v>11</v>
      </c>
    </row>
    <row r="7" spans="1:9" ht="15" customHeight="1" x14ac:dyDescent="0.3">
      <c r="A7" s="113"/>
      <c r="B7" s="66"/>
      <c r="C7" s="66"/>
      <c r="D7" s="66"/>
      <c r="E7" s="66"/>
      <c r="F7" s="66"/>
      <c r="G7" s="66"/>
      <c r="H7" s="66"/>
      <c r="I7" s="115"/>
    </row>
    <row r="8" spans="1:9" ht="14.4" x14ac:dyDescent="0.3">
      <c r="A8" s="104" t="s">
        <v>8</v>
      </c>
      <c r="B8" s="66"/>
      <c r="C8" s="65" t="str">
        <f>'Stavební rozpočet'!G4</f>
        <v xml:space="preserve"> </v>
      </c>
      <c r="D8" s="66"/>
      <c r="E8" s="65" t="s">
        <v>11</v>
      </c>
      <c r="F8" s="65" t="str">
        <f>'Stavební rozpočet'!G6</f>
        <v xml:space="preserve"> </v>
      </c>
      <c r="G8" s="66"/>
      <c r="H8" s="66" t="s">
        <v>67</v>
      </c>
      <c r="I8" s="116">
        <v>2</v>
      </c>
    </row>
    <row r="9" spans="1:9" ht="14.4" x14ac:dyDescent="0.3">
      <c r="A9" s="113"/>
      <c r="B9" s="66"/>
      <c r="C9" s="66"/>
      <c r="D9" s="66"/>
      <c r="E9" s="66"/>
      <c r="F9" s="66"/>
      <c r="G9" s="66"/>
      <c r="H9" s="66"/>
      <c r="I9" s="115"/>
    </row>
    <row r="10" spans="1:9" ht="14.4" x14ac:dyDescent="0.3">
      <c r="A10" s="104" t="s">
        <v>13</v>
      </c>
      <c r="B10" s="66"/>
      <c r="C10" s="65" t="str">
        <f>'Stavební rozpočet'!C8</f>
        <v xml:space="preserve"> </v>
      </c>
      <c r="D10" s="66"/>
      <c r="E10" s="65" t="s">
        <v>16</v>
      </c>
      <c r="F10" s="65" t="str">
        <f>'Stavební rozpočet'!I8</f>
        <v>Martin Misař</v>
      </c>
      <c r="G10" s="66"/>
      <c r="H10" s="66" t="s">
        <v>68</v>
      </c>
      <c r="I10" s="97" t="str">
        <f>'Stavební rozpočet'!G8</f>
        <v>15.02.2025</v>
      </c>
    </row>
    <row r="11" spans="1:9" ht="14.4" x14ac:dyDescent="0.3">
      <c r="A11" s="105"/>
      <c r="B11" s="102"/>
      <c r="C11" s="102"/>
      <c r="D11" s="102"/>
      <c r="E11" s="102"/>
      <c r="F11" s="102"/>
      <c r="G11" s="102"/>
      <c r="H11" s="102"/>
      <c r="I11" s="98"/>
    </row>
    <row r="13" spans="1:9" ht="15.6" x14ac:dyDescent="0.3">
      <c r="A13" s="149" t="s">
        <v>110</v>
      </c>
      <c r="B13" s="149"/>
      <c r="C13" s="149"/>
      <c r="D13" s="149"/>
      <c r="E13" s="149"/>
    </row>
    <row r="14" spans="1:9" ht="14.4" x14ac:dyDescent="0.3">
      <c r="A14" s="150" t="s">
        <v>111</v>
      </c>
      <c r="B14" s="151"/>
      <c r="C14" s="151"/>
      <c r="D14" s="151"/>
      <c r="E14" s="152"/>
      <c r="F14" s="45" t="s">
        <v>112</v>
      </c>
      <c r="G14" s="45" t="s">
        <v>113</v>
      </c>
      <c r="H14" s="45" t="s">
        <v>114</v>
      </c>
      <c r="I14" s="45" t="s">
        <v>112</v>
      </c>
    </row>
    <row r="15" spans="1:9" ht="14.4" x14ac:dyDescent="0.3">
      <c r="A15" s="156" t="s">
        <v>78</v>
      </c>
      <c r="B15" s="157"/>
      <c r="C15" s="157"/>
      <c r="D15" s="157"/>
      <c r="E15" s="158"/>
      <c r="F15" s="46">
        <v>0</v>
      </c>
      <c r="G15" s="47" t="s">
        <v>11</v>
      </c>
      <c r="H15" s="47" t="s">
        <v>11</v>
      </c>
      <c r="I15" s="46">
        <f>F15</f>
        <v>0</v>
      </c>
    </row>
    <row r="16" spans="1:9" ht="14.4" x14ac:dyDescent="0.3">
      <c r="A16" s="156" t="s">
        <v>80</v>
      </c>
      <c r="B16" s="157"/>
      <c r="C16" s="157"/>
      <c r="D16" s="157"/>
      <c r="E16" s="158"/>
      <c r="F16" s="46">
        <v>0</v>
      </c>
      <c r="G16" s="47" t="s">
        <v>11</v>
      </c>
      <c r="H16" s="47" t="s">
        <v>11</v>
      </c>
      <c r="I16" s="46">
        <f>F16</f>
        <v>0</v>
      </c>
    </row>
    <row r="17" spans="1:9" ht="14.4" x14ac:dyDescent="0.3">
      <c r="A17" s="153" t="s">
        <v>83</v>
      </c>
      <c r="B17" s="154"/>
      <c r="C17" s="154"/>
      <c r="D17" s="154"/>
      <c r="E17" s="155"/>
      <c r="F17" s="48">
        <v>0</v>
      </c>
      <c r="G17" s="49" t="s">
        <v>11</v>
      </c>
      <c r="H17" s="49" t="s">
        <v>11</v>
      </c>
      <c r="I17" s="48">
        <f>F17</f>
        <v>0</v>
      </c>
    </row>
    <row r="18" spans="1:9" ht="14.4" x14ac:dyDescent="0.3">
      <c r="A18" s="140" t="s">
        <v>115</v>
      </c>
      <c r="B18" s="141"/>
      <c r="C18" s="141"/>
      <c r="D18" s="141"/>
      <c r="E18" s="142"/>
      <c r="F18" s="50" t="s">
        <v>11</v>
      </c>
      <c r="G18" s="51" t="s">
        <v>11</v>
      </c>
      <c r="H18" s="51" t="s">
        <v>11</v>
      </c>
      <c r="I18" s="52">
        <f>SUM(I15:I17)</f>
        <v>0</v>
      </c>
    </row>
    <row r="20" spans="1:9" ht="14.4" x14ac:dyDescent="0.3">
      <c r="A20" s="150" t="s">
        <v>75</v>
      </c>
      <c r="B20" s="151"/>
      <c r="C20" s="151"/>
      <c r="D20" s="151"/>
      <c r="E20" s="152"/>
      <c r="F20" s="45" t="s">
        <v>112</v>
      </c>
      <c r="G20" s="45" t="s">
        <v>113</v>
      </c>
      <c r="H20" s="45" t="s">
        <v>114</v>
      </c>
      <c r="I20" s="45" t="s">
        <v>112</v>
      </c>
    </row>
    <row r="21" spans="1:9" ht="14.4" x14ac:dyDescent="0.3">
      <c r="A21" s="156" t="s">
        <v>79</v>
      </c>
      <c r="B21" s="157"/>
      <c r="C21" s="157"/>
      <c r="D21" s="157"/>
      <c r="E21" s="158"/>
      <c r="F21" s="46">
        <v>0</v>
      </c>
      <c r="G21" s="47" t="s">
        <v>11</v>
      </c>
      <c r="H21" s="47" t="s">
        <v>11</v>
      </c>
      <c r="I21" s="46">
        <f t="shared" ref="I21:I26" si="0">F21</f>
        <v>0</v>
      </c>
    </row>
    <row r="22" spans="1:9" ht="14.4" x14ac:dyDescent="0.3">
      <c r="A22" s="156" t="s">
        <v>81</v>
      </c>
      <c r="B22" s="157"/>
      <c r="C22" s="157"/>
      <c r="D22" s="157"/>
      <c r="E22" s="158"/>
      <c r="F22" s="46">
        <v>0</v>
      </c>
      <c r="G22" s="47" t="s">
        <v>11</v>
      </c>
      <c r="H22" s="47" t="s">
        <v>11</v>
      </c>
      <c r="I22" s="46">
        <f t="shared" si="0"/>
        <v>0</v>
      </c>
    </row>
    <row r="23" spans="1:9" ht="14.4" x14ac:dyDescent="0.3">
      <c r="A23" s="156" t="s">
        <v>84</v>
      </c>
      <c r="B23" s="157"/>
      <c r="C23" s="157"/>
      <c r="D23" s="157"/>
      <c r="E23" s="158"/>
      <c r="F23" s="46">
        <v>0</v>
      </c>
      <c r="G23" s="47" t="s">
        <v>11</v>
      </c>
      <c r="H23" s="47" t="s">
        <v>11</v>
      </c>
      <c r="I23" s="46">
        <f t="shared" si="0"/>
        <v>0</v>
      </c>
    </row>
    <row r="24" spans="1:9" ht="14.4" x14ac:dyDescent="0.3">
      <c r="A24" s="156" t="s">
        <v>85</v>
      </c>
      <c r="B24" s="157"/>
      <c r="C24" s="157"/>
      <c r="D24" s="157"/>
      <c r="E24" s="158"/>
      <c r="F24" s="46">
        <v>0</v>
      </c>
      <c r="G24" s="47" t="s">
        <v>11</v>
      </c>
      <c r="H24" s="47" t="s">
        <v>11</v>
      </c>
      <c r="I24" s="46">
        <f t="shared" si="0"/>
        <v>0</v>
      </c>
    </row>
    <row r="25" spans="1:9" ht="14.4" x14ac:dyDescent="0.3">
      <c r="A25" s="156" t="s">
        <v>87</v>
      </c>
      <c r="B25" s="157"/>
      <c r="C25" s="157"/>
      <c r="D25" s="157"/>
      <c r="E25" s="158"/>
      <c r="F25" s="46">
        <v>0</v>
      </c>
      <c r="G25" s="47" t="s">
        <v>11</v>
      </c>
      <c r="H25" s="47" t="s">
        <v>11</v>
      </c>
      <c r="I25" s="46">
        <f t="shared" si="0"/>
        <v>0</v>
      </c>
    </row>
    <row r="26" spans="1:9" ht="14.4" x14ac:dyDescent="0.3">
      <c r="A26" s="153" t="s">
        <v>88</v>
      </c>
      <c r="B26" s="154"/>
      <c r="C26" s="154"/>
      <c r="D26" s="154"/>
      <c r="E26" s="155"/>
      <c r="F26" s="48">
        <v>0</v>
      </c>
      <c r="G26" s="49" t="s">
        <v>11</v>
      </c>
      <c r="H26" s="49" t="s">
        <v>11</v>
      </c>
      <c r="I26" s="48">
        <f t="shared" si="0"/>
        <v>0</v>
      </c>
    </row>
    <row r="27" spans="1:9" ht="14.4" x14ac:dyDescent="0.3">
      <c r="A27" s="140" t="s">
        <v>116</v>
      </c>
      <c r="B27" s="141"/>
      <c r="C27" s="141"/>
      <c r="D27" s="141"/>
      <c r="E27" s="142"/>
      <c r="F27" s="50" t="s">
        <v>11</v>
      </c>
      <c r="G27" s="51" t="s">
        <v>11</v>
      </c>
      <c r="H27" s="51" t="s">
        <v>11</v>
      </c>
      <c r="I27" s="52">
        <f>SUM(I21:I26)</f>
        <v>0</v>
      </c>
    </row>
    <row r="29" spans="1:9" ht="15.6" x14ac:dyDescent="0.3">
      <c r="A29" s="143" t="s">
        <v>117</v>
      </c>
      <c r="B29" s="144"/>
      <c r="C29" s="144"/>
      <c r="D29" s="144"/>
      <c r="E29" s="145"/>
      <c r="F29" s="146">
        <f>I18+I27</f>
        <v>0</v>
      </c>
      <c r="G29" s="147"/>
      <c r="H29" s="147"/>
      <c r="I29" s="148"/>
    </row>
    <row r="33" spans="1:9" ht="15.6" x14ac:dyDescent="0.3">
      <c r="A33" s="149" t="s">
        <v>118</v>
      </c>
      <c r="B33" s="149"/>
      <c r="C33" s="149"/>
      <c r="D33" s="149"/>
      <c r="E33" s="149"/>
    </row>
    <row r="34" spans="1:9" ht="14.4" x14ac:dyDescent="0.3">
      <c r="A34" s="150" t="s">
        <v>119</v>
      </c>
      <c r="B34" s="151"/>
      <c r="C34" s="151"/>
      <c r="D34" s="151"/>
      <c r="E34" s="152"/>
      <c r="F34" s="45" t="s">
        <v>112</v>
      </c>
      <c r="G34" s="45" t="s">
        <v>113</v>
      </c>
      <c r="H34" s="45" t="s">
        <v>114</v>
      </c>
      <c r="I34" s="45" t="s">
        <v>112</v>
      </c>
    </row>
    <row r="35" spans="1:9" ht="14.4" x14ac:dyDescent="0.3">
      <c r="A35" s="153" t="s">
        <v>11</v>
      </c>
      <c r="B35" s="154"/>
      <c r="C35" s="154"/>
      <c r="D35" s="154"/>
      <c r="E35" s="155"/>
      <c r="F35" s="48">
        <v>0</v>
      </c>
      <c r="G35" s="49" t="s">
        <v>11</v>
      </c>
      <c r="H35" s="49" t="s">
        <v>11</v>
      </c>
      <c r="I35" s="48">
        <f>F35</f>
        <v>0</v>
      </c>
    </row>
    <row r="36" spans="1:9" ht="14.4" x14ac:dyDescent="0.3">
      <c r="A36" s="140" t="s">
        <v>120</v>
      </c>
      <c r="B36" s="141"/>
      <c r="C36" s="141"/>
      <c r="D36" s="141"/>
      <c r="E36" s="142"/>
      <c r="F36" s="50" t="s">
        <v>11</v>
      </c>
      <c r="G36" s="51" t="s">
        <v>11</v>
      </c>
      <c r="H36" s="51" t="s">
        <v>11</v>
      </c>
      <c r="I36" s="52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Stavební rozpočet</vt:lpstr>
      <vt:lpstr>Rozpočet - Jen podskupiny</vt:lpstr>
      <vt:lpstr>Výkaz výměr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 Vyčítal</cp:lastModifiedBy>
  <dcterms:created xsi:type="dcterms:W3CDTF">2021-06-10T20:06:38Z</dcterms:created>
  <dcterms:modified xsi:type="dcterms:W3CDTF">2026-07-21T08:45:14Z</dcterms:modified>
</cp:coreProperties>
</file>